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1_{80674491-C845-497F-91DF-C0B47069C4E8}" xr6:coauthVersionLast="47" xr6:coauthVersionMax="47" xr10:uidLastSave="{00000000-0000-0000-0000-000000000000}"/>
  <bookViews>
    <workbookView xWindow="-120" yWindow="-120" windowWidth="29040" windowHeight="15840" xr2:uid="{2085CF01-9EE2-4DC8-949F-785F9391F22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28" i="1"/>
  <c r="F29" i="1" s="1"/>
  <c r="G2" i="1"/>
  <c r="E7" i="1"/>
  <c r="G28" i="1"/>
  <c r="G29" i="1" s="1"/>
  <c r="E3" i="1"/>
  <c r="E2" i="1"/>
  <c r="E28" i="1" s="1"/>
  <c r="E29" i="1" s="1"/>
  <c r="D28" i="1"/>
  <c r="D29" i="1" s="1"/>
  <c r="E18" i="1"/>
  <c r="E5" i="1"/>
  <c r="E4" i="1"/>
  <c r="A28" i="1"/>
  <c r="F31" i="1" l="1"/>
</calcChain>
</file>

<file path=xl/sharedStrings.xml><?xml version="1.0" encoding="utf-8"?>
<sst xmlns="http://schemas.openxmlformats.org/spreadsheetml/2006/main" count="64" uniqueCount="50">
  <si>
    <t>Checkpunkt</t>
  </si>
  <si>
    <t>Erläuterung</t>
  </si>
  <si>
    <t>Einmalkosten geschaetzt</t>
  </si>
  <si>
    <t>monatliche Kosten geschätzt</t>
  </si>
  <si>
    <t>Server-Hardware</t>
  </si>
  <si>
    <t>upgradefähige Lizenzen mit Software Assurance</t>
  </si>
  <si>
    <t>Unterbrechungsfreie Stromversorgungen</t>
  </si>
  <si>
    <t>Ersatz defekter Komponenten:  Wartungsvertrag mit Hersteller für 5 Jahre VO 4h Wiederherstellungszeit 24x7</t>
  </si>
  <si>
    <t>Erweiterungsmöglichkeiten wärend der Laufzeit oder größer dimensionieren</t>
  </si>
  <si>
    <t>Windows Server Betriebssysteme und SQL-Lizenzen m üssen als CSP Subscription mit Software-Assurance erworben werden. ROK/OEM-Lizenzen können nach wenigen Jahren wegen Abhängigkeiten zu anderer Software ersetzt werden müssen.</t>
  </si>
  <si>
    <t>(Beispiel: Business Central Version 2025 erfordert Windows Server 2022!. Wer ROK/OEM 2019 Datacenter einsetzt, muss komplett neu kaufen)</t>
  </si>
  <si>
    <t>SQL und Office 201x ebenso. Kauflizenzen müssen 5 Jahren nach Erscheinen der Version oder nach Softwareabhängikeit vorher ersetzt werden.</t>
  </si>
  <si>
    <t>Die Wartung der Diesel-Generatoren oder der Austausch der Akkus.</t>
  </si>
  <si>
    <t>Netzwerk</t>
  </si>
  <si>
    <t>Kabeltrassen zum Serverraum nicht redundant, keine zwie Wege-Führung, Patchfelder, Verkabelung, Switches, LWL Transceiver</t>
  </si>
  <si>
    <t>WAN-Leitungen, Showstopper Störung Hauptstelle</t>
  </si>
  <si>
    <t>Vernetzung meist sternförmig zur On-Prem Hauptstelle. Fällt dort die Technik oder Leitungen aus, kann kein Standort arbeiten. Bei Cloud sind alle Standorte sternförmig und redundant mit Azure verbunden.</t>
  </si>
  <si>
    <t>Storage hochverfügbar</t>
  </si>
  <si>
    <t>Eternus oder NetApp benötigt - RAID, Full Flash Server-SSDs, Geschwindigkeit der Datenträger nicht skalierbar!</t>
  </si>
  <si>
    <t>IT-Security</t>
  </si>
  <si>
    <t>eine CloudGen Firewall, virtuell, hochverfügbar, Standorte vpn-Router (Verwlatungsaufwand wird wesentlich reduziert)</t>
  </si>
  <si>
    <t>Datensicherung</t>
  </si>
  <si>
    <t>Backup-Server in einem anderen Brandabschnitt erfordert einen zweiten Serverraum, der die Anforderungen des ersten abreckt.</t>
  </si>
  <si>
    <t>Lagerung von passiven Offline-Medien außerhalb des Grundstücks</t>
  </si>
  <si>
    <t>Sicherstellung der kontinuierlichen Funktionsweise der Infrastruktur als auch in garantierten Störungsbehebungen im Notfall.</t>
  </si>
  <si>
    <t>Arbeitszeit: Syskos benötigen zusätzliche Zeit zum Kontrollieren, Auslagern und Durchführen der Datensicherung</t>
  </si>
  <si>
    <t>Brandfrühesterkennung und Brandlast</t>
  </si>
  <si>
    <t>Mindestens T30 Türen, nicht brennbarer Boden, Wände mit F60 Brandschutz</t>
  </si>
  <si>
    <t>Löschanlagen (mind. richtig dimensionierten CO2 Löscher und Wartung, Rauchmelder, Brandmeldezentrale mit Alarmierung)</t>
  </si>
  <si>
    <t>ISO Zertifizierung nach Rechenzentrum Standards (Sicherheit, (physische oder IT), gegenüber On-Premise deutlich überlegen)</t>
  </si>
  <si>
    <t>Zwei Serverraüme in zwei Brandabschnitten</t>
  </si>
  <si>
    <t>Physische Absicherung</t>
  </si>
  <si>
    <t>Zutrittskontrolle, Videoüberwachung, Einbruchmeldeanlage, Fenster vergittert, Alarmanlage</t>
  </si>
  <si>
    <t>Stromverbrauch - Energiekosten</t>
  </si>
  <si>
    <t>Ein kleiner 12qm Serverraum in Mindestkonfiguration hat einen Stromverbrauch von mindestens 6,5 kWh inkl. Klimatisierung) Dazu kommen die Energiekosten für den zweiten (Backup) Raum mit mindestens 3 kW</t>
  </si>
  <si>
    <t>Anzahl Hosts</t>
  </si>
  <si>
    <t>Hochverfügbarkeit (wie in Azure) erfordert mindestens zwei Virtualisierungs-Hosts</t>
  </si>
  <si>
    <t>phys.  Backup-Server mit SSDs, sowie ein Backup NAS und Tape Laufwerk mit Bändern</t>
  </si>
  <si>
    <t>alle fünf Jahre mindestens drei Server und ein Storage-System neu kaufen, bzw. Wartung mtl. Für Storage</t>
  </si>
  <si>
    <t>Zusätzliche Personalkosten</t>
  </si>
  <si>
    <t>1 Sysko + Vertretung benötigen pro Monat für Backup und Hardware zusätzlich zur normalen Administration etwa 10 Stunden</t>
  </si>
  <si>
    <t>Neben Windows und Software-Updates muss auch qualifizierten Dienstpersonals Hardwarestörungen erkennen und Maßnahmen ergreifen.</t>
  </si>
  <si>
    <t>hochgerechnet auf 5 Jahre</t>
  </si>
  <si>
    <t>Einmal und monatliche Kosten</t>
  </si>
  <si>
    <t>Zum Vergleich:</t>
  </si>
  <si>
    <t>Typisches Azure Sizing 25 User RI gevis sdok bi1</t>
  </si>
  <si>
    <t>mtl in Azure Vergleich</t>
  </si>
  <si>
    <t>Ersparnis und 5 Jahren</t>
  </si>
  <si>
    <t>Einmalkosten bei Azure - Serverraum nur Technikraum</t>
  </si>
  <si>
    <t>Serverräume Klimatisierung (und Wartung des Geräts) (Im RZ sind Klimaanlagen zusätzlich redundant) - bei Cloudumzug wird einer der Serverräume zum Technikraum mit geringeren Anforderungen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</si>
</sst>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7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44" fontId="0" fillId="0" borderId="0" xfId="2" applyFont="1" applyAlignment="1">
      <alignment wrapText="1"/>
    </xf>
    <xf numFmtId="167" fontId="0" fillId="0" borderId="0" xfId="1" applyNumberFormat="1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44" fontId="0" fillId="0" borderId="0" xfId="0" applyNumberFormat="1" applyFont="1" applyAlignment="1">
      <alignment wrapText="1"/>
    </xf>
    <xf numFmtId="44" fontId="3" fillId="0" borderId="0" xfId="2" applyFont="1" applyAlignment="1">
      <alignment wrapText="1"/>
    </xf>
    <xf numFmtId="44" fontId="0" fillId="0" borderId="0" xfId="0" applyNumberFormat="1" applyAlignment="1">
      <alignment wrapText="1"/>
    </xf>
    <xf numFmtId="44" fontId="4" fillId="0" borderId="0" xfId="0" applyNumberFormat="1" applyFont="1" applyAlignment="1">
      <alignment wrapText="1"/>
    </xf>
    <xf numFmtId="44" fontId="0" fillId="0" borderId="0" xfId="2" applyFont="1" applyAlignment="1">
      <alignment vertical="top" wrapText="1"/>
    </xf>
    <xf numFmtId="44" fontId="5" fillId="0" borderId="0" xfId="2" applyFont="1" applyAlignment="1">
      <alignment wrapText="1"/>
    </xf>
  </cellXfs>
  <cellStyles count="3">
    <cellStyle name="Komma" xfId="1" builtinId="3"/>
    <cellStyle name="Standard" xfId="0" builtinId="0"/>
    <cellStyle name="Währung" xfId="2" builtinId="4"/>
  </cellStyles>
  <dxfs count="14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€&quot;_-;\-* #,##0.00\ &quot;€&quot;_-;_-* &quot;-&quot;??\ &quot;€&quot;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€&quot;_-;\-* #,##0.00\ &quot;€&quot;_-;_-* &quot;-&quot;??\ &quot;€&quot;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€&quot;_-;\-* #,##0.00\ &quot;€&quot;_-;_-* &quot;-&quot;??\ &quot;€&quot;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€&quot;_-;\-* #,##0.00\ &quot;€&quot;_-;_-* &quot;-&quot;??\ &quot;€&quot;_-;_-@_-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3DCA2D-6E62-478F-9C72-C2247C8931CD}" name="Tabelle1" displayName="Tabelle1" ref="A1:G28" totalsRowCount="1">
  <autoFilter ref="A1:G27" xr:uid="{BE3DCA2D-6E62-478F-9C72-C2247C8931CD}"/>
  <tableColumns count="7">
    <tableColumn id="1" xr3:uid="{59C418F8-028A-4B80-AC34-7CB0CB2DE6F3}" name="Checkpunkt" totalsRowFunction="count" dataDxfId="2" totalsRowDxfId="13"/>
    <tableColumn id="2" xr3:uid="{C4D00498-D2E5-48CC-9C5A-B320962ABCBB}" name="Erläuterung" totalsRowLabel="Einmal und monatliche Kosten" dataDxfId="0" totalsRowDxfId="12"/>
    <tableColumn id="5" xr3:uid="{7AD6ABE4-C008-44FC-89B1-A4614F6A0BD2}" name="Anzahl Hosts" dataDxfId="1" totalsRowDxfId="11"/>
    <tableColumn id="3" xr3:uid="{15B54FE1-9EE4-4469-ABA9-3275F8BEB070}" name="Einmalkosten geschaetzt" totalsRowFunction="sum" dataDxfId="9" totalsRowDxfId="10" dataCellStyle="Währung"/>
    <tableColumn id="4" xr3:uid="{B3D0006F-4A39-46E9-8C18-73A0EB3B2FAB}" name="monatliche Kosten geschätzt" totalsRowFunction="sum" dataDxfId="7" totalsRowDxfId="8" dataCellStyle="Währung"/>
    <tableColumn id="7" xr3:uid="{D4EAB0A0-1D4A-49FE-BC13-DC6854C7226E}" name="Einmalkosten bei Azure - Serverraum nur Technikraum" totalsRowFunction="sum" dataDxfId="5" totalsRowDxfId="6" dataCellStyle="Währung"/>
    <tableColumn id="6" xr3:uid="{134C1227-D7C8-4877-932E-2CF9FE845A1A}" name="mtl in Azure Vergleich" totalsRowFunction="sum" dataDxfId="4" totalsRowDxfId="3" dataCellStyle="Währ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Design1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628A-4267-4D9A-B726-10D78B08FB8F}">
  <dimension ref="A1:G32"/>
  <sheetViews>
    <sheetView tabSelected="1" workbookViewId="0">
      <selection activeCell="B8" sqref="B8"/>
    </sheetView>
  </sheetViews>
  <sheetFormatPr baseColWidth="10" defaultRowHeight="15" x14ac:dyDescent="0.25"/>
  <cols>
    <col min="1" max="1" width="32" style="5" customWidth="1"/>
    <col min="2" max="2" width="53.28515625" style="1" customWidth="1"/>
    <col min="3" max="3" width="6.5703125" style="1" customWidth="1"/>
    <col min="4" max="4" width="14" style="2" customWidth="1"/>
    <col min="5" max="5" width="13.28515625" style="2" customWidth="1"/>
    <col min="6" max="6" width="15.85546875" style="1" customWidth="1"/>
    <col min="7" max="7" width="13" style="1" bestFit="1" customWidth="1"/>
  </cols>
  <sheetData>
    <row r="1" spans="1:7" ht="60" x14ac:dyDescent="0.25">
      <c r="A1" s="5" t="s">
        <v>0</v>
      </c>
      <c r="B1" s="5" t="s">
        <v>1</v>
      </c>
      <c r="C1" s="4" t="s">
        <v>35</v>
      </c>
      <c r="D1" s="12" t="s">
        <v>2</v>
      </c>
      <c r="E1" s="12" t="s">
        <v>3</v>
      </c>
      <c r="F1" s="12" t="s">
        <v>48</v>
      </c>
      <c r="G1" s="4" t="s">
        <v>46</v>
      </c>
    </row>
    <row r="2" spans="1:7" ht="27" x14ac:dyDescent="0.25">
      <c r="A2" s="5" t="s">
        <v>4</v>
      </c>
      <c r="B2" s="13" t="s">
        <v>36</v>
      </c>
      <c r="C2" s="3">
        <v>2</v>
      </c>
      <c r="E2" s="2">
        <f>Tabelle1[[#This Row],[Anzahl Hosts]]*33000/60</f>
        <v>1100</v>
      </c>
      <c r="F2" s="2"/>
      <c r="G2" s="2">
        <f>D31</f>
        <v>2500</v>
      </c>
    </row>
    <row r="3" spans="1:7" ht="27" x14ac:dyDescent="0.25">
      <c r="A3" s="5" t="s">
        <v>4</v>
      </c>
      <c r="B3" s="13" t="s">
        <v>37</v>
      </c>
      <c r="C3" s="3">
        <v>1</v>
      </c>
      <c r="E3" s="2">
        <f>12000/60</f>
        <v>200</v>
      </c>
      <c r="F3" s="2"/>
      <c r="G3" s="2"/>
    </row>
    <row r="4" spans="1:7" ht="27" x14ac:dyDescent="0.25">
      <c r="A4" s="5" t="s">
        <v>4</v>
      </c>
      <c r="B4" s="13" t="s">
        <v>7</v>
      </c>
      <c r="C4" s="3">
        <v>3</v>
      </c>
      <c r="E4" s="2">
        <f>Tabelle1[[#This Row],[Anzahl Hosts]]*6000/60</f>
        <v>300</v>
      </c>
      <c r="F4" s="2"/>
      <c r="G4" s="2"/>
    </row>
    <row r="5" spans="1:7" ht="27" x14ac:dyDescent="0.25">
      <c r="A5" s="5" t="s">
        <v>4</v>
      </c>
      <c r="B5" s="13" t="s">
        <v>38</v>
      </c>
      <c r="C5" s="3">
        <v>1</v>
      </c>
      <c r="E5" s="2">
        <f>12000/60</f>
        <v>200</v>
      </c>
      <c r="F5" s="2"/>
      <c r="G5" s="2"/>
    </row>
    <row r="6" spans="1:7" ht="27" x14ac:dyDescent="0.25">
      <c r="A6" s="5" t="s">
        <v>4</v>
      </c>
      <c r="B6" s="13" t="s">
        <v>8</v>
      </c>
      <c r="C6" s="3"/>
      <c r="D6" s="2">
        <v>5000</v>
      </c>
      <c r="F6" s="2"/>
      <c r="G6" s="2">
        <v>90</v>
      </c>
    </row>
    <row r="7" spans="1:7" ht="54" x14ac:dyDescent="0.25">
      <c r="A7" s="5" t="s">
        <v>5</v>
      </c>
      <c r="B7" s="13" t="s">
        <v>9</v>
      </c>
      <c r="C7" s="2"/>
      <c r="E7" s="2">
        <f>65000/60</f>
        <v>1083.3333333333333</v>
      </c>
      <c r="F7" s="2"/>
      <c r="G7" s="2">
        <f>G2/2</f>
        <v>1250</v>
      </c>
    </row>
    <row r="8" spans="1:7" ht="40.5" x14ac:dyDescent="0.25">
      <c r="A8" s="5" t="s">
        <v>5</v>
      </c>
      <c r="B8" s="13" t="s">
        <v>10</v>
      </c>
      <c r="C8" s="2"/>
      <c r="F8" s="2"/>
      <c r="G8" s="2"/>
    </row>
    <row r="9" spans="1:7" ht="40.5" x14ac:dyDescent="0.25">
      <c r="A9" s="5" t="s">
        <v>5</v>
      </c>
      <c r="B9" s="13" t="s">
        <v>11</v>
      </c>
      <c r="C9" s="2"/>
      <c r="F9" s="2"/>
      <c r="G9" s="2"/>
    </row>
    <row r="10" spans="1:7" ht="30" x14ac:dyDescent="0.25">
      <c r="A10" s="5" t="s">
        <v>6</v>
      </c>
      <c r="B10" s="13" t="s">
        <v>12</v>
      </c>
      <c r="C10" s="2"/>
      <c r="E10" s="2">
        <v>120</v>
      </c>
      <c r="F10" s="2"/>
      <c r="G10" s="2">
        <v>20</v>
      </c>
    </row>
    <row r="11" spans="1:7" ht="27" x14ac:dyDescent="0.25">
      <c r="A11" s="5" t="s">
        <v>13</v>
      </c>
      <c r="B11" s="13" t="s">
        <v>14</v>
      </c>
      <c r="C11" s="2"/>
      <c r="F11" s="2"/>
      <c r="G11" s="2"/>
    </row>
    <row r="12" spans="1:7" ht="40.5" x14ac:dyDescent="0.25">
      <c r="A12" s="5" t="s">
        <v>15</v>
      </c>
      <c r="B12" s="13" t="s">
        <v>16</v>
      </c>
      <c r="C12" s="2"/>
      <c r="F12" s="2"/>
      <c r="G12" s="2"/>
    </row>
    <row r="13" spans="1:7" ht="27" x14ac:dyDescent="0.25">
      <c r="A13" s="5" t="s">
        <v>17</v>
      </c>
      <c r="B13" s="13" t="s">
        <v>18</v>
      </c>
      <c r="C13" s="2"/>
      <c r="F13" s="2"/>
      <c r="G13" s="2"/>
    </row>
    <row r="14" spans="1:7" ht="27" x14ac:dyDescent="0.25">
      <c r="A14" s="5" t="s">
        <v>19</v>
      </c>
      <c r="B14" s="13" t="s">
        <v>20</v>
      </c>
      <c r="C14" s="2"/>
      <c r="F14" s="2"/>
      <c r="G14" s="2"/>
    </row>
    <row r="15" spans="1:7" ht="27" x14ac:dyDescent="0.25">
      <c r="A15" s="5" t="s">
        <v>21</v>
      </c>
      <c r="B15" s="13" t="s">
        <v>22</v>
      </c>
      <c r="C15" s="2"/>
      <c r="F15" s="2"/>
      <c r="G15" s="2"/>
    </row>
    <row r="16" spans="1:7" x14ac:dyDescent="0.25">
      <c r="A16" s="5" t="s">
        <v>21</v>
      </c>
      <c r="B16" s="13" t="s">
        <v>23</v>
      </c>
      <c r="C16" s="2"/>
      <c r="F16" s="2"/>
      <c r="G16" s="2"/>
    </row>
    <row r="17" spans="1:7" ht="27" x14ac:dyDescent="0.25">
      <c r="A17" s="5" t="s">
        <v>21</v>
      </c>
      <c r="B17" s="13" t="s">
        <v>24</v>
      </c>
      <c r="C17" s="2"/>
      <c r="F17" s="2"/>
      <c r="G17" s="2"/>
    </row>
    <row r="18" spans="1:7" ht="27" x14ac:dyDescent="0.25">
      <c r="A18" s="5" t="s">
        <v>21</v>
      </c>
      <c r="B18" s="13" t="s">
        <v>25</v>
      </c>
      <c r="C18" s="2"/>
      <c r="E18" s="2">
        <f>8*70</f>
        <v>560</v>
      </c>
      <c r="F18" s="2"/>
      <c r="G18" s="2"/>
    </row>
    <row r="19" spans="1:7" ht="40.5" x14ac:dyDescent="0.25">
      <c r="A19" s="5" t="s">
        <v>30</v>
      </c>
      <c r="B19" s="13" t="s">
        <v>49</v>
      </c>
      <c r="C19" s="2"/>
      <c r="D19" s="2">
        <v>9000</v>
      </c>
      <c r="E19" s="2">
        <v>80</v>
      </c>
      <c r="F19" s="2">
        <v>2500</v>
      </c>
      <c r="G19" s="2">
        <v>40</v>
      </c>
    </row>
    <row r="20" spans="1:7" ht="30" x14ac:dyDescent="0.25">
      <c r="A20" s="5" t="s">
        <v>30</v>
      </c>
      <c r="B20" s="13" t="s">
        <v>26</v>
      </c>
      <c r="C20" s="2"/>
      <c r="F20" s="2"/>
      <c r="G20" s="2"/>
    </row>
    <row r="21" spans="1:7" ht="30" x14ac:dyDescent="0.25">
      <c r="A21" s="5" t="s">
        <v>30</v>
      </c>
      <c r="B21" s="13" t="s">
        <v>27</v>
      </c>
      <c r="C21" s="2"/>
      <c r="D21" s="2">
        <v>10000</v>
      </c>
      <c r="F21" s="2"/>
      <c r="G21" s="2"/>
    </row>
    <row r="22" spans="1:7" ht="30" x14ac:dyDescent="0.25">
      <c r="A22" s="5" t="s">
        <v>30</v>
      </c>
      <c r="B22" s="13" t="s">
        <v>28</v>
      </c>
      <c r="C22" s="2"/>
      <c r="D22" s="2">
        <v>2500</v>
      </c>
      <c r="E22" s="2">
        <v>70</v>
      </c>
      <c r="F22" s="2"/>
      <c r="G22" s="2">
        <v>35</v>
      </c>
    </row>
    <row r="23" spans="1:7" ht="30" x14ac:dyDescent="0.25">
      <c r="A23" s="5" t="s">
        <v>30</v>
      </c>
      <c r="B23" s="13" t="s">
        <v>29</v>
      </c>
      <c r="C23" s="2"/>
      <c r="D23" s="2">
        <v>12000</v>
      </c>
      <c r="F23" s="2"/>
      <c r="G23" s="2"/>
    </row>
    <row r="24" spans="1:7" ht="27" x14ac:dyDescent="0.25">
      <c r="A24" s="5" t="s">
        <v>31</v>
      </c>
      <c r="B24" s="13" t="s">
        <v>32</v>
      </c>
      <c r="C24" s="2"/>
      <c r="D24" s="2">
        <v>8000</v>
      </c>
      <c r="F24" s="2">
        <v>2000</v>
      </c>
      <c r="G24" s="2"/>
    </row>
    <row r="25" spans="1:7" ht="54" x14ac:dyDescent="0.25">
      <c r="A25" s="5" t="s">
        <v>33</v>
      </c>
      <c r="B25" s="13" t="s">
        <v>34</v>
      </c>
      <c r="C25" s="2"/>
      <c r="E25" s="2">
        <v>3500</v>
      </c>
      <c r="F25" s="2"/>
      <c r="G25" s="2">
        <v>800</v>
      </c>
    </row>
    <row r="26" spans="1:7" ht="27" x14ac:dyDescent="0.25">
      <c r="A26" s="5" t="s">
        <v>39</v>
      </c>
      <c r="B26" s="13" t="s">
        <v>40</v>
      </c>
      <c r="E26" s="2">
        <v>750</v>
      </c>
      <c r="F26" s="2"/>
      <c r="G26" s="2"/>
    </row>
    <row r="27" spans="1:7" ht="40.5" x14ac:dyDescent="0.25">
      <c r="A27" s="5" t="s">
        <v>39</v>
      </c>
      <c r="B27" s="13" t="s">
        <v>41</v>
      </c>
      <c r="F27" s="2"/>
      <c r="G27" s="2"/>
    </row>
    <row r="28" spans="1:7" x14ac:dyDescent="0.25">
      <c r="A28" s="5">
        <f>SUBTOTAL(103,Tabelle1[Checkpunkt])</f>
        <v>26</v>
      </c>
      <c r="B28" s="1" t="s">
        <v>43</v>
      </c>
      <c r="D28" s="8">
        <f>SUBTOTAL(109,Tabelle1[Einmalkosten geschaetzt])</f>
        <v>46500</v>
      </c>
      <c r="E28" s="8">
        <f>SUBTOTAL(109,Tabelle1[monatliche Kosten geschätzt])</f>
        <v>7963.333333333333</v>
      </c>
      <c r="F28" s="8">
        <f>SUBTOTAL(109,Tabelle1[Einmalkosten bei Azure - Serverraum nur Technikraum])</f>
        <v>4500</v>
      </c>
      <c r="G28" s="8">
        <f>SUBTOTAL(109,Tabelle1[mtl in Azure Vergleich])</f>
        <v>4735</v>
      </c>
    </row>
    <row r="29" spans="1:7" ht="17.25" x14ac:dyDescent="0.4">
      <c r="B29" s="6" t="s">
        <v>42</v>
      </c>
      <c r="D29" s="9">
        <f>Tabelle1[[#Totals],[Einmalkosten geschaetzt]]</f>
        <v>46500</v>
      </c>
      <c r="E29" s="9">
        <f>Tabelle1[[#Totals],[monatliche Kosten geschätzt]]*60</f>
        <v>477800</v>
      </c>
      <c r="F29" s="9">
        <f>Tabelle1[[#Totals],[Einmalkosten bei Azure - Serverraum nur Technikraum]]</f>
        <v>4500</v>
      </c>
      <c r="G29" s="10">
        <f>Tabelle1[[#Totals],[mtl in Azure Vergleich]]*60</f>
        <v>284100</v>
      </c>
    </row>
    <row r="31" spans="1:7" ht="15.75" x14ac:dyDescent="0.25">
      <c r="A31" s="7" t="s">
        <v>44</v>
      </c>
      <c r="B31" s="6" t="s">
        <v>45</v>
      </c>
      <c r="D31" s="2">
        <v>2500</v>
      </c>
      <c r="F31" s="11">
        <f>G29-E29</f>
        <v>-193700</v>
      </c>
    </row>
    <row r="32" spans="1:7" x14ac:dyDescent="0.25">
      <c r="B32" s="6" t="s">
        <v>47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84A5EEC1892048869052AE2888FB6B" ma:contentTypeVersion="18" ma:contentTypeDescription="Ein neues Dokument erstellen." ma:contentTypeScope="" ma:versionID="9a3927cf940f9b4affdade72381bec0b">
  <xsd:schema xmlns:xsd="http://www.w3.org/2001/XMLSchema" xmlns:xs="http://www.w3.org/2001/XMLSchema" xmlns:p="http://schemas.microsoft.com/office/2006/metadata/properties" xmlns:ns2="45619f30-1906-487c-a91f-b16d754d6915" xmlns:ns3="603041b4-dac7-4bc5-82bb-f76ac3b430b7" targetNamespace="http://schemas.microsoft.com/office/2006/metadata/properties" ma:root="true" ma:fieldsID="eb61e6725025997e608d6e351dd58b18" ns2:_="" ns3:_="">
    <xsd:import namespace="45619f30-1906-487c-a91f-b16d754d6915"/>
    <xsd:import namespace="603041b4-dac7-4bc5-82bb-f76ac3b430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19f30-1906-487c-a91f-b16d754d69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1c7ca123-cccc-4847-b1c0-31ba413504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041b4-dac7-4bc5-82bb-f76ac3b430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b89169-f660-467d-8930-a517f3ac446f}" ma:internalName="TaxCatchAll" ma:showField="CatchAllData" ma:web="603041b4-dac7-4bc5-82bb-f76ac3b430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3041b4-dac7-4bc5-82bb-f76ac3b430b7" xsi:nil="true"/>
    <lcf76f155ced4ddcb4097134ff3c332f xmlns="45619f30-1906-487c-a91f-b16d754d69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CAE1DC-CCDE-4759-A252-943FD6EB6228}"/>
</file>

<file path=customXml/itemProps2.xml><?xml version="1.0" encoding="utf-8"?>
<ds:datastoreItem xmlns:ds="http://schemas.openxmlformats.org/officeDocument/2006/customXml" ds:itemID="{C7A5F22F-A133-4393-85F4-3FCA743E6EEA}"/>
</file>

<file path=customXml/itemProps3.xml><?xml version="1.0" encoding="utf-8"?>
<ds:datastoreItem xmlns:ds="http://schemas.openxmlformats.org/officeDocument/2006/customXml" ds:itemID="{B75F5CBF-9BF2-4BE1-AD73-80872EE6D7B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Bärenfänger, Patrick</dc:creator>
  <cp:lastModifiedBy>Bärenfänger, Patrick</cp:lastModifiedBy>
  <dcterms:created xsi:type="dcterms:W3CDTF">2024-05-22T10:56:05Z</dcterms:created>
  <dcterms:modified xsi:type="dcterms:W3CDTF">2024-11-07T13:48:28Z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0x0101000984A5EEC1892048869052AE2888FB6B</vt:lpwstr>
  </property>
</Properties>
</file>